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Proconseil\Métier\Production animale\Outils\Feuilles de calcul diverses\"/>
    </mc:Choice>
  </mc:AlternateContent>
  <bookViews>
    <workbookView xWindow="0" yWindow="0" windowWidth="15420" windowHeight="8730"/>
  </bookViews>
  <sheets>
    <sheet name="Herbe - fumier" sheetId="1" r:id="rId1"/>
    <sheet name="Coûts épandage" sheetId="3" r:id="rId2"/>
  </sheets>
  <calcPr calcId="162913" iterate="1" iterateCount="100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1" i="3" l="1"/>
  <c r="E30" i="3"/>
  <c r="F28" i="3" s="1"/>
  <c r="E29" i="3"/>
  <c r="E27" i="3"/>
  <c r="E26" i="3"/>
  <c r="F24" i="3" s="1"/>
  <c r="F25" i="3" s="1"/>
  <c r="E25" i="3"/>
  <c r="E23" i="3"/>
  <c r="E22" i="3"/>
  <c r="E21" i="3"/>
  <c r="F20" i="3"/>
  <c r="F21" i="3" s="1"/>
  <c r="E19" i="3"/>
  <c r="E18" i="3"/>
  <c r="E17" i="3"/>
  <c r="F16" i="3" s="1"/>
  <c r="F17" i="3" s="1"/>
  <c r="E13" i="3"/>
  <c r="E12" i="3"/>
  <c r="E11" i="3"/>
  <c r="E10" i="3"/>
  <c r="F9" i="3"/>
  <c r="F11" i="3" s="1"/>
  <c r="E7" i="3"/>
  <c r="E6" i="3"/>
  <c r="E5" i="3"/>
  <c r="D4" i="3"/>
  <c r="E4" i="3" s="1"/>
  <c r="F3" i="3" s="1"/>
  <c r="H43" i="1"/>
  <c r="E43" i="1"/>
  <c r="F42" i="1"/>
  <c r="H42" i="1" s="1"/>
  <c r="E42" i="1"/>
  <c r="E41" i="1"/>
  <c r="F41" i="1" s="1"/>
  <c r="H41" i="1" s="1"/>
  <c r="F4" i="3" l="1"/>
  <c r="F5" i="3"/>
  <c r="F10" i="3"/>
  <c r="H32" i="1"/>
  <c r="F32" i="1"/>
  <c r="K32" i="1" l="1"/>
  <c r="C21" i="1"/>
  <c r="L21" i="1"/>
  <c r="K21" i="1"/>
  <c r="J21" i="1"/>
  <c r="I21" i="1"/>
  <c r="H21" i="1"/>
  <c r="G21" i="1"/>
  <c r="F21" i="1"/>
  <c r="E21" i="1"/>
  <c r="D21" i="1"/>
  <c r="J18" i="1"/>
  <c r="I18" i="1"/>
  <c r="H18" i="1"/>
  <c r="G18" i="1"/>
  <c r="F18" i="1"/>
  <c r="E18" i="1"/>
  <c r="D18" i="1"/>
  <c r="C18" i="1"/>
  <c r="C16" i="1"/>
  <c r="J16" i="1"/>
  <c r="I16" i="1"/>
  <c r="H16" i="1"/>
  <c r="G16" i="1"/>
  <c r="F16" i="1"/>
  <c r="E16" i="1"/>
  <c r="D16" i="1"/>
  <c r="D13" i="1"/>
  <c r="E13" i="1"/>
  <c r="F13" i="1"/>
  <c r="G13" i="1"/>
  <c r="H13" i="1"/>
  <c r="C13" i="1"/>
  <c r="D11" i="1"/>
  <c r="E11" i="1"/>
  <c r="F11" i="1"/>
  <c r="G11" i="1"/>
  <c r="H11" i="1"/>
  <c r="C11" i="1"/>
  <c r="D8" i="1"/>
  <c r="E8" i="1"/>
  <c r="F8" i="1"/>
  <c r="C8" i="1"/>
  <c r="N16" i="1" l="1"/>
  <c r="M18" i="1"/>
  <c r="N21" i="1"/>
  <c r="N11" i="1"/>
  <c r="M21" i="1"/>
  <c r="M16" i="1"/>
  <c r="N18" i="1"/>
  <c r="M13" i="1"/>
  <c r="N13" i="1"/>
  <c r="M11" i="1"/>
  <c r="M8" i="1"/>
  <c r="N8" i="1"/>
  <c r="L41" i="1" l="1"/>
  <c r="L42" i="1"/>
  <c r="L43" i="1"/>
  <c r="O41" i="1"/>
  <c r="O42" i="1"/>
  <c r="O43" i="1"/>
  <c r="K41" i="1"/>
  <c r="K43" i="1"/>
  <c r="K42" i="1"/>
  <c r="M43" i="1"/>
  <c r="M42" i="1"/>
  <c r="M41" i="1"/>
  <c r="N42" i="1"/>
  <c r="N43" i="1"/>
  <c r="N41" i="1"/>
  <c r="J42" i="1"/>
  <c r="J41" i="1"/>
  <c r="J43" i="1"/>
  <c r="I43" i="1"/>
  <c r="I41" i="1"/>
  <c r="I42" i="1"/>
  <c r="P43" i="1"/>
  <c r="P42" i="1"/>
  <c r="P41" i="1"/>
</calcChain>
</file>

<file path=xl/sharedStrings.xml><?xml version="1.0" encoding="utf-8"?>
<sst xmlns="http://schemas.openxmlformats.org/spreadsheetml/2006/main" count="164" uniqueCount="101">
  <si>
    <t>Herbe sur pied : Prix indicatif pour transaction entre agriculteurs-trices-s</t>
  </si>
  <si>
    <t>bas</t>
  </si>
  <si>
    <t>haut</t>
  </si>
  <si>
    <t>1ère coupe</t>
  </si>
  <si>
    <t>2ème coupe</t>
  </si>
  <si>
    <t>3ème coupe</t>
  </si>
  <si>
    <t>4ème coupe</t>
  </si>
  <si>
    <t>5ème coupe</t>
  </si>
  <si>
    <t>Niveau de
rendement</t>
  </si>
  <si>
    <t>Total</t>
  </si>
  <si>
    <t xml:space="preserve">
Les pertes à la récolte (20%), les perte de stockage (5%), et l'intégration des risques climatiqes (5%) sont pris en compte dans les prix.</t>
  </si>
  <si>
    <t xml:space="preserve">Intensité d'exploitation </t>
  </si>
  <si>
    <t>2 coupes</t>
  </si>
  <si>
    <t>Prix de l'herbe sur pied</t>
  </si>
  <si>
    <t>3 coupes</t>
  </si>
  <si>
    <t xml:space="preserve">4 coupes </t>
  </si>
  <si>
    <t>5 coupes</t>
  </si>
  <si>
    <t>Rdt au champ annuel : 80-100 dt MS/ha</t>
  </si>
  <si>
    <t>Rdt au champ annuel : 100-120 dt MS/ha</t>
  </si>
  <si>
    <t>Rdt au champ annuel : 70-90 dt MS/ha</t>
  </si>
  <si>
    <t>Rdt au champ annuel : 50-70 dt MS/ha</t>
  </si>
  <si>
    <t>Rdt au champ annuel : 30-50 dt MS/ha</t>
  </si>
  <si>
    <t>fr. / dt MS</t>
  </si>
  <si>
    <t>12.-</t>
  </si>
  <si>
    <t xml:space="preserve">herbe sur pied PER qualité normale </t>
  </si>
  <si>
    <t>Valeur indicative de l'herbe sur pied :</t>
  </si>
  <si>
    <t>(fr. / dt MS)</t>
  </si>
  <si>
    <t>herbe sur pied qualité supérieure ou Bio</t>
  </si>
  <si>
    <t>rdt au champ annuel : 110-130 dt MS/ha</t>
  </si>
  <si>
    <t>Remarque: la fumure et les soins aux prairies sont à la charge du vendeur</t>
  </si>
  <si>
    <t>Valeur indicative du foin pris à l'andain  :</t>
  </si>
  <si>
    <t>8.-</t>
  </si>
  <si>
    <t>10.-</t>
  </si>
  <si>
    <t>16.-</t>
  </si>
  <si>
    <t>18.-</t>
  </si>
  <si>
    <t>20.-</t>
  </si>
  <si>
    <t>valeur indicative :</t>
  </si>
  <si>
    <t xml:space="preserve">foin écologique </t>
  </si>
  <si>
    <t>foin écologique</t>
  </si>
  <si>
    <t>Méthode de calcul: USP pondérée selon un facteur tenant compte de la qualité</t>
  </si>
  <si>
    <t xml:space="preserve">Quantité effectivement récoltée: </t>
  </si>
  <si>
    <t>dt à</t>
  </si>
  <si>
    <t>% MS =</t>
  </si>
  <si>
    <t xml:space="preserve">dt MS à   </t>
  </si>
  <si>
    <t xml:space="preserve">fr. / dt MS soit </t>
  </si>
  <si>
    <t xml:space="preserve">fr. au total </t>
  </si>
  <si>
    <t xml:space="preserve">foin PER qualité normale </t>
  </si>
  <si>
    <t>foin qualité supérieure ou Bio</t>
  </si>
  <si>
    <t xml:space="preserve">fumier </t>
  </si>
  <si>
    <t>prix min</t>
  </si>
  <si>
    <t>prix max</t>
  </si>
  <si>
    <t>fr/m3</t>
  </si>
  <si>
    <t>fr /t</t>
  </si>
  <si>
    <t>fr/t</t>
  </si>
  <si>
    <t>VL au tas</t>
  </si>
  <si>
    <t>engrais stab</t>
  </si>
  <si>
    <t>lisier dilué 1:1 (engr. Bov)</t>
  </si>
  <si>
    <t>poids spécifique: fumier stab =750 kg/m3, fumier chargé sur épandeur = 600 kg /m3, lisier 1:1 = 1000 kg/m3</t>
  </si>
  <si>
    <t xml:space="preserve">comparaision équivalence de fumier/herbe en t/ha  selon prix marché </t>
  </si>
  <si>
    <t>moyen</t>
  </si>
  <si>
    <t>épandage</t>
  </si>
  <si>
    <t xml:space="preserve">prix moyen </t>
  </si>
  <si>
    <t xml:space="preserve">frais épandage </t>
  </si>
  <si>
    <t>Prix fumier + épandage moyen</t>
  </si>
  <si>
    <t xml:space="preserve">Rendement de la prairie annuel         dt MS/ha: </t>
  </si>
  <si>
    <t>tonne</t>
  </si>
  <si>
    <t>Droit en tonne de fumier par ha d'herbe vendu selon rendement</t>
  </si>
  <si>
    <t>Calcul du coût d'épandage des engrais</t>
  </si>
  <si>
    <t>Machine / Travail</t>
  </si>
  <si>
    <t>Unité</t>
  </si>
  <si>
    <t>UT</t>
  </si>
  <si>
    <t>Fr/UT</t>
  </si>
  <si>
    <t>Fr.</t>
  </si>
  <si>
    <t>COMPOST AU TAS</t>
  </si>
  <si>
    <t>par épandeuse 16 m3 (12 t)</t>
  </si>
  <si>
    <t>- tracteur 95 cv + frontal</t>
  </si>
  <si>
    <t>heure</t>
  </si>
  <si>
    <t>par m3</t>
  </si>
  <si>
    <t>- épandeur à fumier 16 m3</t>
  </si>
  <si>
    <t>charretée</t>
  </si>
  <si>
    <t>par t</t>
  </si>
  <si>
    <t>- tracteur pour épandre 135 cv</t>
  </si>
  <si>
    <t>750 kg/m3</t>
  </si>
  <si>
    <t>- main d'œuvre</t>
  </si>
  <si>
    <t>- chargeur télescopique</t>
  </si>
  <si>
    <t>Lisier</t>
  </si>
  <si>
    <t>par citerne 5m3</t>
  </si>
  <si>
    <t>- citerne 5000 lt pendillard 9m</t>
  </si>
  <si>
    <t>citerne</t>
  </si>
  <si>
    <t>- tracteur 95 cv</t>
  </si>
  <si>
    <t>par citerne 6m3</t>
  </si>
  <si>
    <t>- citerne 8000 lt pendillard 12m</t>
  </si>
  <si>
    <t>- tracteur 135 cv</t>
  </si>
  <si>
    <t>- citerne 12000 lt pendillard 12m</t>
  </si>
  <si>
    <t>- tracteur 185 cv</t>
  </si>
  <si>
    <t>Engrais minéral</t>
  </si>
  <si>
    <t>par hectare</t>
  </si>
  <si>
    <t>- tracteur 95 CV</t>
  </si>
  <si>
    <t>- distributeur engrais</t>
  </si>
  <si>
    <t>hectare</t>
  </si>
  <si>
    <t>- main-d'œuvre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</si>
</sst>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b/>
      <sz val="36"/>
      <color theme="1"/>
      <name val="Calibri Light"/>
      <family val="2"/>
      <scheme val="major"/>
    </font>
    <font>
      <sz val="11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i/>
      <sz val="11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4"/>
      <name val="Arial"/>
      <family val="2"/>
    </font>
    <font>
      <sz val="8"/>
      <name val="Arial"/>
      <family val="2"/>
    </font>
    <font>
      <b/>
      <sz val="10"/>
      <color theme="1"/>
      <name val="Calibri Light"/>
      <family val="2"/>
      <scheme val="major"/>
    </font>
    <font>
      <b/>
      <sz val="18"/>
      <name val="Arial"/>
      <family val="2"/>
    </font>
    <font>
      <b/>
      <i/>
      <sz val="14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D8E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66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/>
    <xf numFmtId="0" fontId="2" fillId="0" borderId="8" xfId="0" applyFont="1" applyBorder="1"/>
    <xf numFmtId="0" fontId="3" fillId="0" borderId="4" xfId="0" applyFont="1" applyBorder="1" applyAlignment="1">
      <alignment horizontal="left"/>
    </xf>
    <xf numFmtId="0" fontId="4" fillId="0" borderId="0" xfId="0" applyFont="1"/>
    <xf numFmtId="0" fontId="3" fillId="4" borderId="9" xfId="0" applyFont="1" applyFill="1" applyBorder="1" applyAlignment="1">
      <alignment horizontal="center"/>
    </xf>
    <xf numFmtId="0" fontId="3" fillId="0" borderId="3" xfId="0" applyFont="1" applyBorder="1" applyAlignment="1">
      <alignment horizontal="left"/>
    </xf>
    <xf numFmtId="0" fontId="5" fillId="0" borderId="2" xfId="0" applyFont="1" applyBorder="1"/>
    <xf numFmtId="0" fontId="2" fillId="0" borderId="5" xfId="0" applyFont="1" applyBorder="1"/>
    <xf numFmtId="0" fontId="2" fillId="0" borderId="7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0" xfId="0" applyFont="1" applyBorder="1" applyAlignment="1"/>
    <xf numFmtId="0" fontId="6" fillId="0" borderId="6" xfId="0" applyFont="1" applyBorder="1" applyAlignment="1"/>
    <xf numFmtId="0" fontId="6" fillId="5" borderId="10" xfId="0" applyFont="1" applyFill="1" applyBorder="1" applyAlignment="1"/>
    <xf numFmtId="0" fontId="6" fillId="5" borderId="5" xfId="0" applyFont="1" applyFill="1" applyBorder="1" applyAlignment="1"/>
    <xf numFmtId="0" fontId="6" fillId="5" borderId="6" xfId="0" applyFont="1" applyFill="1" applyBorder="1" applyAlignment="1"/>
    <xf numFmtId="0" fontId="2" fillId="2" borderId="15" xfId="0" applyFont="1" applyFill="1" applyBorder="1"/>
    <xf numFmtId="0" fontId="2" fillId="3" borderId="15" xfId="0" applyFont="1" applyFill="1" applyBorder="1"/>
    <xf numFmtId="0" fontId="7" fillId="2" borderId="15" xfId="0" applyFont="1" applyFill="1" applyBorder="1"/>
    <xf numFmtId="0" fontId="7" fillId="3" borderId="15" xfId="0" applyFont="1" applyFill="1" applyBorder="1"/>
    <xf numFmtId="0" fontId="6" fillId="2" borderId="15" xfId="0" applyFont="1" applyFill="1" applyBorder="1"/>
    <xf numFmtId="0" fontId="6" fillId="3" borderId="16" xfId="0" applyFont="1" applyFill="1" applyBorder="1"/>
    <xf numFmtId="0" fontId="2" fillId="2" borderId="18" xfId="0" applyFont="1" applyFill="1" applyBorder="1"/>
    <xf numFmtId="0" fontId="2" fillId="3" borderId="18" xfId="0" applyFont="1" applyFill="1" applyBorder="1"/>
    <xf numFmtId="0" fontId="6" fillId="2" borderId="18" xfId="0" applyFont="1" applyFill="1" applyBorder="1"/>
    <xf numFmtId="0" fontId="6" fillId="3" borderId="19" xfId="0" applyFont="1" applyFill="1" applyBorder="1"/>
    <xf numFmtId="0" fontId="6" fillId="0" borderId="20" xfId="0" applyFont="1" applyBorder="1" applyAlignment="1"/>
    <xf numFmtId="0" fontId="6" fillId="0" borderId="21" xfId="0" applyFont="1" applyBorder="1" applyAlignment="1"/>
    <xf numFmtId="0" fontId="6" fillId="5" borderId="20" xfId="0" applyFont="1" applyFill="1" applyBorder="1" applyAlignment="1"/>
    <xf numFmtId="0" fontId="6" fillId="5" borderId="0" xfId="0" applyFont="1" applyFill="1" applyBorder="1" applyAlignment="1"/>
    <xf numFmtId="0" fontId="6" fillId="5" borderId="21" xfId="0" applyFont="1" applyFill="1" applyBorder="1" applyAlignment="1"/>
    <xf numFmtId="0" fontId="7" fillId="2" borderId="18" xfId="0" applyFont="1" applyFill="1" applyBorder="1"/>
    <xf numFmtId="0" fontId="7" fillId="3" borderId="18" xfId="0" applyFont="1" applyFill="1" applyBorder="1"/>
    <xf numFmtId="0" fontId="7" fillId="0" borderId="0" xfId="0" applyFont="1" applyBorder="1" applyAlignment="1">
      <alignment wrapText="1"/>
    </xf>
    <xf numFmtId="0" fontId="5" fillId="4" borderId="0" xfId="0" applyFont="1" applyFill="1"/>
    <xf numFmtId="0" fontId="8" fillId="4" borderId="0" xfId="0" applyFont="1" applyFill="1"/>
    <xf numFmtId="0" fontId="5" fillId="4" borderId="0" xfId="0" applyFont="1" applyFill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5" fillId="0" borderId="0" xfId="0" applyFont="1"/>
    <xf numFmtId="0" fontId="4" fillId="6" borderId="0" xfId="0" applyFont="1" applyFill="1" applyAlignment="1">
      <alignment horizontal="center"/>
    </xf>
    <xf numFmtId="0" fontId="4" fillId="6" borderId="0" xfId="0" applyFont="1" applyFill="1"/>
    <xf numFmtId="0" fontId="4" fillId="7" borderId="0" xfId="0" applyFont="1" applyFill="1"/>
    <xf numFmtId="0" fontId="3" fillId="7" borderId="0" xfId="0" applyFont="1" applyFill="1"/>
    <xf numFmtId="0" fontId="3" fillId="0" borderId="0" xfId="0" applyFont="1"/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2" fillId="0" borderId="14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6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top" wrapText="1"/>
    </xf>
    <xf numFmtId="0" fontId="6" fillId="0" borderId="11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/>
    </xf>
    <xf numFmtId="0" fontId="9" fillId="0" borderId="30" xfId="0" applyFont="1" applyBorder="1"/>
    <xf numFmtId="2" fontId="9" fillId="0" borderId="0" xfId="0" applyNumberFormat="1" applyFont="1" applyBorder="1" applyAlignment="1">
      <alignment horizontal="center"/>
    </xf>
    <xf numFmtId="0" fontId="9" fillId="0" borderId="28" xfId="0" applyFont="1" applyFill="1" applyBorder="1" applyAlignment="1">
      <alignment vertical="top"/>
    </xf>
    <xf numFmtId="0" fontId="9" fillId="0" borderId="8" xfId="0" applyFont="1" applyFill="1" applyBorder="1" applyAlignment="1">
      <alignment vertical="top"/>
    </xf>
    <xf numFmtId="0" fontId="9" fillId="0" borderId="1" xfId="0" applyFont="1" applyFill="1" applyBorder="1" applyAlignment="1">
      <alignment horizontal="center" vertical="top"/>
    </xf>
    <xf numFmtId="0" fontId="9" fillId="0" borderId="8" xfId="0" applyFont="1" applyFill="1" applyBorder="1" applyAlignment="1">
      <alignment horizontal="center" vertical="top"/>
    </xf>
    <xf numFmtId="0" fontId="9" fillId="9" borderId="26" xfId="0" applyFont="1" applyFill="1" applyBorder="1" applyAlignment="1">
      <alignment vertical="top"/>
    </xf>
    <xf numFmtId="2" fontId="9" fillId="9" borderId="5" xfId="0" applyNumberFormat="1" applyFont="1" applyFill="1" applyBorder="1" applyAlignment="1">
      <alignment horizontal="center" vertical="top"/>
    </xf>
    <xf numFmtId="2" fontId="9" fillId="9" borderId="27" xfId="0" applyNumberFormat="1" applyFont="1" applyFill="1" applyBorder="1" applyAlignment="1">
      <alignment horizontal="center" vertical="top"/>
    </xf>
    <xf numFmtId="0" fontId="9" fillId="9" borderId="29" xfId="0" applyFont="1" applyFill="1" applyBorder="1" applyAlignment="1">
      <alignment vertical="top"/>
    </xf>
    <xf numFmtId="2" fontId="9" fillId="9" borderId="0" xfId="0" applyNumberFormat="1" applyFont="1" applyFill="1" applyBorder="1" applyAlignment="1">
      <alignment horizontal="center" vertical="top"/>
    </xf>
    <xf numFmtId="2" fontId="9" fillId="9" borderId="30" xfId="0" applyNumberFormat="1" applyFont="1" applyFill="1" applyBorder="1" applyAlignment="1">
      <alignment horizontal="center" vertical="top"/>
    </xf>
    <xf numFmtId="164" fontId="9" fillId="9" borderId="31" xfId="0" applyNumberFormat="1" applyFont="1" applyFill="1" applyBorder="1" applyAlignment="1">
      <alignment horizontal="center" vertical="top"/>
    </xf>
    <xf numFmtId="0" fontId="9" fillId="0" borderId="32" xfId="0" applyFont="1" applyFill="1" applyBorder="1" applyAlignment="1">
      <alignment horizontal="center" vertical="top"/>
    </xf>
    <xf numFmtId="0" fontId="9" fillId="0" borderId="29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0" fontId="9" fillId="9" borderId="42" xfId="0" applyFont="1" applyFill="1" applyBorder="1"/>
    <xf numFmtId="0" fontId="9" fillId="9" borderId="43" xfId="0" applyFont="1" applyFill="1" applyBorder="1"/>
    <xf numFmtId="0" fontId="9" fillId="9" borderId="45" xfId="0" applyFont="1" applyFill="1" applyBorder="1" applyAlignment="1"/>
    <xf numFmtId="0" fontId="9" fillId="9" borderId="43" xfId="0" applyFont="1" applyFill="1" applyBorder="1" applyAlignment="1"/>
    <xf numFmtId="0" fontId="9" fillId="9" borderId="44" xfId="0" applyFont="1" applyFill="1" applyBorder="1"/>
    <xf numFmtId="164" fontId="9" fillId="9" borderId="30" xfId="0" applyNumberFormat="1" applyFont="1" applyFill="1" applyBorder="1" applyAlignment="1">
      <alignment horizontal="center" vertical="top"/>
    </xf>
    <xf numFmtId="164" fontId="9" fillId="9" borderId="36" xfId="0" applyNumberFormat="1" applyFont="1" applyFill="1" applyBorder="1" applyAlignment="1">
      <alignment horizontal="center" vertical="top"/>
    </xf>
    <xf numFmtId="164" fontId="9" fillId="9" borderId="48" xfId="0" applyNumberFormat="1" applyFont="1" applyFill="1" applyBorder="1" applyAlignment="1">
      <alignment horizontal="center" vertical="top"/>
    </xf>
    <xf numFmtId="0" fontId="9" fillId="0" borderId="34" xfId="0" applyFont="1" applyFill="1" applyBorder="1" applyAlignment="1">
      <alignment horizontal="center" vertical="top"/>
    </xf>
    <xf numFmtId="2" fontId="9" fillId="9" borderId="10" xfId="0" applyNumberFormat="1" applyFont="1" applyFill="1" applyBorder="1" applyAlignment="1">
      <alignment horizontal="center" vertical="top"/>
    </xf>
    <xf numFmtId="2" fontId="9" fillId="9" borderId="20" xfId="0" applyNumberFormat="1" applyFont="1" applyFill="1" applyBorder="1" applyAlignment="1">
      <alignment horizontal="center" vertical="top"/>
    </xf>
    <xf numFmtId="0" fontId="9" fillId="0" borderId="1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top"/>
    </xf>
    <xf numFmtId="0" fontId="9" fillId="0" borderId="22" xfId="0" applyFont="1" applyFill="1" applyBorder="1" applyAlignment="1">
      <alignment horizontal="center" vertical="top"/>
    </xf>
    <xf numFmtId="0" fontId="9" fillId="0" borderId="23" xfId="0" applyFont="1" applyFill="1" applyBorder="1" applyAlignment="1">
      <alignment horizontal="center" vertical="top"/>
    </xf>
    <xf numFmtId="0" fontId="9" fillId="6" borderId="11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9" fillId="8" borderId="29" xfId="0" applyFont="1" applyFill="1" applyBorder="1" applyAlignment="1">
      <alignment horizontal="left" vertical="top"/>
    </xf>
    <xf numFmtId="0" fontId="9" fillId="8" borderId="0" xfId="0" applyFont="1" applyFill="1" applyBorder="1" applyAlignment="1">
      <alignment horizontal="left" vertical="top"/>
    </xf>
    <xf numFmtId="0" fontId="9" fillId="0" borderId="22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horizontal="left" vertical="center"/>
    </xf>
    <xf numFmtId="0" fontId="9" fillId="0" borderId="46" xfId="0" applyFont="1" applyFill="1" applyBorder="1" applyAlignment="1">
      <alignment horizontal="center" vertical="center" wrapText="1"/>
    </xf>
    <xf numFmtId="0" fontId="10" fillId="0" borderId="50" xfId="0" applyFont="1" applyFill="1" applyBorder="1" applyAlignment="1">
      <alignment horizontal="center" vertical="center" wrapText="1"/>
    </xf>
    <xf numFmtId="0" fontId="9" fillId="9" borderId="35" xfId="0" applyFont="1" applyFill="1" applyBorder="1" applyAlignment="1">
      <alignment vertical="top"/>
    </xf>
    <xf numFmtId="2" fontId="9" fillId="9" borderId="37" xfId="0" applyNumberFormat="1" applyFont="1" applyFill="1" applyBorder="1" applyAlignment="1">
      <alignment horizontal="center" vertical="top"/>
    </xf>
    <xf numFmtId="2" fontId="9" fillId="9" borderId="36" xfId="0" applyNumberFormat="1" applyFont="1" applyFill="1" applyBorder="1" applyAlignment="1">
      <alignment horizontal="center" vertical="top"/>
    </xf>
    <xf numFmtId="164" fontId="9" fillId="9" borderId="38" xfId="0" applyNumberFormat="1" applyFont="1" applyFill="1" applyBorder="1" applyAlignment="1">
      <alignment horizontal="center" vertical="top"/>
    </xf>
    <xf numFmtId="0" fontId="11" fillId="4" borderId="0" xfId="0" applyFont="1" applyFill="1"/>
    <xf numFmtId="0" fontId="12" fillId="10" borderId="22" xfId="0" applyFont="1" applyFill="1" applyBorder="1" applyAlignment="1">
      <alignment horizontal="center"/>
    </xf>
    <xf numFmtId="0" fontId="12" fillId="10" borderId="23" xfId="0" applyFont="1" applyFill="1" applyBorder="1" applyAlignment="1">
      <alignment horizontal="center"/>
    </xf>
    <xf numFmtId="0" fontId="12" fillId="10" borderId="25" xfId="0" applyFont="1" applyFill="1" applyBorder="1" applyAlignment="1">
      <alignment horizontal="center"/>
    </xf>
    <xf numFmtId="0" fontId="9" fillId="0" borderId="0" xfId="0" applyFont="1"/>
    <xf numFmtId="0" fontId="9" fillId="0" borderId="40" xfId="0" applyFont="1" applyBorder="1"/>
    <xf numFmtId="0" fontId="9" fillId="0" borderId="15" xfId="0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0" fontId="9" fillId="0" borderId="51" xfId="0" applyFont="1" applyBorder="1" applyAlignment="1">
      <alignment horizontal="center"/>
    </xf>
    <xf numFmtId="0" fontId="9" fillId="0" borderId="24" xfId="0" applyFont="1" applyBorder="1" applyAlignment="1">
      <alignment horizontal="centerContinuous"/>
    </xf>
    <xf numFmtId="0" fontId="9" fillId="0" borderId="41" xfId="0" applyFont="1" applyBorder="1"/>
    <xf numFmtId="0" fontId="13" fillId="10" borderId="29" xfId="0" applyFont="1" applyFill="1" applyBorder="1"/>
    <xf numFmtId="0" fontId="9" fillId="10" borderId="30" xfId="0" applyFont="1" applyFill="1" applyBorder="1"/>
    <xf numFmtId="0" fontId="9" fillId="10" borderId="0" xfId="0" applyFont="1" applyFill="1" applyBorder="1" applyAlignment="1">
      <alignment horizontal="center"/>
    </xf>
    <xf numFmtId="0" fontId="9" fillId="10" borderId="30" xfId="0" applyFont="1" applyFill="1" applyBorder="1" applyAlignment="1">
      <alignment horizontal="center"/>
    </xf>
    <xf numFmtId="2" fontId="13" fillId="10" borderId="20" xfId="0" applyNumberFormat="1" applyFont="1" applyFill="1" applyBorder="1" applyAlignment="1">
      <alignment horizontal="center"/>
    </xf>
    <xf numFmtId="0" fontId="9" fillId="10" borderId="33" xfId="0" quotePrefix="1" applyFont="1" applyFill="1" applyBorder="1" applyAlignment="1">
      <alignment horizontal="left"/>
    </xf>
    <xf numFmtId="0" fontId="9" fillId="0" borderId="29" xfId="0" quotePrefix="1" applyFont="1" applyBorder="1"/>
    <xf numFmtId="0" fontId="9" fillId="0" borderId="0" xfId="0" applyFont="1" applyBorder="1" applyAlignment="1">
      <alignment horizontal="center"/>
    </xf>
    <xf numFmtId="2" fontId="9" fillId="0" borderId="20" xfId="0" applyNumberFormat="1" applyFont="1" applyBorder="1"/>
    <xf numFmtId="0" fontId="9" fillId="0" borderId="33" xfId="0" applyFont="1" applyBorder="1"/>
    <xf numFmtId="0" fontId="9" fillId="0" borderId="29" xfId="0" quotePrefix="1" applyFont="1" applyBorder="1" applyAlignment="1">
      <alignment horizontal="left"/>
    </xf>
    <xf numFmtId="0" fontId="9" fillId="0" borderId="20" xfId="0" applyFont="1" applyBorder="1"/>
    <xf numFmtId="0" fontId="9" fillId="0" borderId="28" xfId="0" quotePrefix="1" applyFont="1" applyBorder="1"/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2" fontId="9" fillId="0" borderId="8" xfId="0" applyNumberFormat="1" applyFont="1" applyBorder="1" applyAlignment="1">
      <alignment horizontal="center"/>
    </xf>
    <xf numFmtId="0" fontId="9" fillId="0" borderId="34" xfId="0" applyFont="1" applyBorder="1"/>
    <xf numFmtId="0" fontId="9" fillId="0" borderId="52" xfId="0" applyFont="1" applyBorder="1"/>
    <xf numFmtId="0" fontId="9" fillId="0" borderId="35" xfId="0" quotePrefix="1" applyFont="1" applyBorder="1"/>
    <xf numFmtId="0" fontId="9" fillId="0" borderId="36" xfId="0" applyFont="1" applyBorder="1"/>
    <xf numFmtId="0" fontId="9" fillId="0" borderId="37" xfId="0" applyFont="1" applyBorder="1" applyAlignment="1">
      <alignment horizontal="center"/>
    </xf>
    <xf numFmtId="0" fontId="9" fillId="0" borderId="36" xfId="0" applyFont="1" applyBorder="1" applyAlignment="1">
      <alignment horizontal="center"/>
    </xf>
    <xf numFmtId="2" fontId="9" fillId="0" borderId="37" xfId="0" applyNumberFormat="1" applyFont="1" applyBorder="1" applyAlignment="1">
      <alignment horizontal="center"/>
    </xf>
    <xf numFmtId="0" fontId="9" fillId="0" borderId="38" xfId="0" applyFont="1" applyBorder="1"/>
    <xf numFmtId="0" fontId="9" fillId="0" borderId="39" xfId="0" applyFont="1" applyBorder="1"/>
    <xf numFmtId="0" fontId="13" fillId="11" borderId="29" xfId="0" applyFont="1" applyFill="1" applyBorder="1"/>
    <xf numFmtId="0" fontId="9" fillId="11" borderId="30" xfId="0" applyFont="1" applyFill="1" applyBorder="1"/>
    <xf numFmtId="0" fontId="9" fillId="11" borderId="0" xfId="0" applyFont="1" applyFill="1" applyBorder="1" applyAlignment="1">
      <alignment horizontal="center"/>
    </xf>
    <xf numFmtId="0" fontId="9" fillId="11" borderId="30" xfId="0" applyFont="1" applyFill="1" applyBorder="1" applyAlignment="1">
      <alignment horizontal="center"/>
    </xf>
    <xf numFmtId="2" fontId="13" fillId="11" borderId="20" xfId="0" applyNumberFormat="1" applyFont="1" applyFill="1" applyBorder="1" applyAlignment="1">
      <alignment horizontal="center"/>
    </xf>
    <xf numFmtId="0" fontId="9" fillId="11" borderId="33" xfId="0" quotePrefix="1" applyFont="1" applyFill="1" applyBorder="1" applyAlignment="1">
      <alignment horizontal="left"/>
    </xf>
    <xf numFmtId="164" fontId="9" fillId="0" borderId="2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9" fillId="0" borderId="8" xfId="0" applyNumberFormat="1" applyFont="1" applyBorder="1" applyAlignment="1">
      <alignment horizontal="center"/>
    </xf>
    <xf numFmtId="0" fontId="13" fillId="12" borderId="29" xfId="0" applyFont="1" applyFill="1" applyBorder="1"/>
    <xf numFmtId="0" fontId="9" fillId="12" borderId="30" xfId="0" applyFont="1" applyFill="1" applyBorder="1"/>
    <xf numFmtId="0" fontId="9" fillId="12" borderId="0" xfId="0" applyFont="1" applyFill="1" applyBorder="1" applyAlignment="1">
      <alignment horizontal="center"/>
    </xf>
    <xf numFmtId="0" fontId="9" fillId="12" borderId="30" xfId="0" applyFont="1" applyFill="1" applyBorder="1" applyAlignment="1">
      <alignment horizontal="center"/>
    </xf>
    <xf numFmtId="2" fontId="13" fillId="12" borderId="20" xfId="0" applyNumberFormat="1" applyFont="1" applyFill="1" applyBorder="1" applyAlignment="1">
      <alignment horizontal="center"/>
    </xf>
    <xf numFmtId="0" fontId="9" fillId="12" borderId="33" xfId="0" applyFont="1" applyFill="1" applyBorder="1"/>
    <xf numFmtId="164" fontId="9" fillId="0" borderId="3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2D8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4"/>
  <sheetViews>
    <sheetView tabSelected="1" zoomScale="80" zoomScaleNormal="80" workbookViewId="0">
      <selection activeCell="O28" sqref="O28"/>
    </sheetView>
  </sheetViews>
  <sheetFormatPr baseColWidth="10" defaultRowHeight="15" x14ac:dyDescent="0.25"/>
  <cols>
    <col min="1" max="1" width="32.28515625" style="2" customWidth="1"/>
    <col min="2" max="2" width="10.42578125" style="2" customWidth="1"/>
    <col min="3" max="14" width="8.7109375" style="2" customWidth="1"/>
    <col min="15" max="16384" width="11.42578125" style="2"/>
  </cols>
  <sheetData>
    <row r="1" spans="1:14" ht="45" customHeight="1" thickBot="1" x14ac:dyDescent="0.3">
      <c r="A1" s="1"/>
      <c r="I1" s="3"/>
    </row>
    <row r="2" spans="1:14" ht="19.5" thickBot="1" x14ac:dyDescent="0.35">
      <c r="A2" s="49" t="s">
        <v>0</v>
      </c>
      <c r="B2" s="50"/>
      <c r="C2" s="50"/>
      <c r="D2" s="50"/>
      <c r="E2" s="50"/>
      <c r="F2" s="50"/>
      <c r="G2" s="50"/>
      <c r="H2" s="4"/>
      <c r="I2" s="5" t="s">
        <v>36</v>
      </c>
      <c r="J2" s="4"/>
      <c r="K2" s="4"/>
      <c r="L2" s="6">
        <v>10</v>
      </c>
      <c r="M2" s="4" t="s">
        <v>22</v>
      </c>
      <c r="N2" s="7"/>
    </row>
    <row r="3" spans="1:14" ht="17.25" customHeight="1" thickBot="1" x14ac:dyDescent="0.3">
      <c r="A3" s="8" t="s">
        <v>11</v>
      </c>
      <c r="C3" s="51"/>
      <c r="D3" s="52"/>
      <c r="E3" s="52"/>
      <c r="F3" s="52"/>
      <c r="G3" s="52"/>
      <c r="H3" s="52"/>
      <c r="I3" s="52"/>
      <c r="J3" s="52"/>
      <c r="K3" s="52"/>
      <c r="L3" s="53"/>
      <c r="M3" s="52"/>
      <c r="N3" s="54"/>
    </row>
    <row r="4" spans="1:14" ht="21.75" customHeight="1" thickBot="1" x14ac:dyDescent="0.3">
      <c r="A4" s="61" t="s">
        <v>10</v>
      </c>
      <c r="B4" s="9"/>
      <c r="C4" s="62" t="s">
        <v>3</v>
      </c>
      <c r="D4" s="59"/>
      <c r="E4" s="59" t="s">
        <v>4</v>
      </c>
      <c r="F4" s="59"/>
      <c r="G4" s="59" t="s">
        <v>5</v>
      </c>
      <c r="H4" s="59"/>
      <c r="I4" s="59" t="s">
        <v>6</v>
      </c>
      <c r="J4" s="59"/>
      <c r="K4" s="59" t="s">
        <v>7</v>
      </c>
      <c r="L4" s="59"/>
      <c r="M4" s="59" t="s">
        <v>9</v>
      </c>
      <c r="N4" s="60"/>
    </row>
    <row r="5" spans="1:14" ht="64.5" customHeight="1" x14ac:dyDescent="0.25">
      <c r="A5" s="61"/>
      <c r="B5" s="10" t="s">
        <v>8</v>
      </c>
      <c r="C5" s="11" t="s">
        <v>1</v>
      </c>
      <c r="D5" s="12" t="s">
        <v>2</v>
      </c>
      <c r="E5" s="11" t="s">
        <v>1</v>
      </c>
      <c r="F5" s="12" t="s">
        <v>2</v>
      </c>
      <c r="G5" s="11" t="s">
        <v>1</v>
      </c>
      <c r="H5" s="12" t="s">
        <v>2</v>
      </c>
      <c r="I5" s="11" t="s">
        <v>1</v>
      </c>
      <c r="J5" s="12" t="s">
        <v>2</v>
      </c>
      <c r="K5" s="11" t="s">
        <v>1</v>
      </c>
      <c r="L5" s="12" t="s">
        <v>2</v>
      </c>
      <c r="M5" s="13" t="s">
        <v>1</v>
      </c>
      <c r="N5" s="14" t="s">
        <v>2</v>
      </c>
    </row>
    <row r="6" spans="1:14" ht="15.75" thickBot="1" x14ac:dyDescent="0.3">
      <c r="A6" s="15" t="s">
        <v>12</v>
      </c>
      <c r="B6" s="16"/>
      <c r="C6" s="17"/>
      <c r="D6" s="18"/>
      <c r="E6" s="18"/>
      <c r="F6" s="18"/>
      <c r="G6" s="18"/>
      <c r="H6" s="18"/>
      <c r="I6" s="18"/>
      <c r="J6" s="18"/>
      <c r="K6" s="18"/>
      <c r="L6" s="18"/>
      <c r="M6" s="18"/>
      <c r="N6" s="19"/>
    </row>
    <row r="7" spans="1:14" x14ac:dyDescent="0.25">
      <c r="A7" s="55" t="s">
        <v>21</v>
      </c>
      <c r="B7" s="56"/>
      <c r="C7" s="20">
        <v>21</v>
      </c>
      <c r="D7" s="21">
        <v>35</v>
      </c>
      <c r="E7" s="22">
        <v>9</v>
      </c>
      <c r="F7" s="23">
        <v>15</v>
      </c>
      <c r="G7" s="20"/>
      <c r="H7" s="21"/>
      <c r="I7" s="20"/>
      <c r="J7" s="21"/>
      <c r="K7" s="20"/>
      <c r="L7" s="21"/>
      <c r="M7" s="24">
        <v>30</v>
      </c>
      <c r="N7" s="25">
        <v>50</v>
      </c>
    </row>
    <row r="8" spans="1:14" ht="15.75" thickBot="1" x14ac:dyDescent="0.3">
      <c r="A8" s="57" t="s">
        <v>13</v>
      </c>
      <c r="B8" s="58"/>
      <c r="C8" s="26">
        <f>C7*$L$2</f>
        <v>210</v>
      </c>
      <c r="D8" s="27">
        <f t="shared" ref="D8:F8" si="0">D7*$L$2</f>
        <v>350</v>
      </c>
      <c r="E8" s="26">
        <f t="shared" si="0"/>
        <v>90</v>
      </c>
      <c r="F8" s="27">
        <f t="shared" si="0"/>
        <v>150</v>
      </c>
      <c r="G8" s="26"/>
      <c r="H8" s="27"/>
      <c r="I8" s="26"/>
      <c r="J8" s="27"/>
      <c r="K8" s="26"/>
      <c r="L8" s="27"/>
      <c r="M8" s="28">
        <f>C8+E8</f>
        <v>300</v>
      </c>
      <c r="N8" s="29">
        <f>D8+F8</f>
        <v>500</v>
      </c>
    </row>
    <row r="9" spans="1:14" ht="15.75" thickBot="1" x14ac:dyDescent="0.3">
      <c r="A9" s="30" t="s">
        <v>14</v>
      </c>
      <c r="B9" s="31"/>
      <c r="C9" s="32"/>
      <c r="D9" s="33"/>
      <c r="E9" s="33"/>
      <c r="F9" s="33"/>
      <c r="G9" s="33"/>
      <c r="H9" s="33"/>
      <c r="I9" s="33"/>
      <c r="J9" s="33"/>
      <c r="K9" s="33"/>
      <c r="L9" s="33"/>
      <c r="M9" s="33"/>
      <c r="N9" s="34"/>
    </row>
    <row r="10" spans="1:14" x14ac:dyDescent="0.25">
      <c r="A10" s="55" t="s">
        <v>20</v>
      </c>
      <c r="B10" s="56"/>
      <c r="C10" s="20">
        <v>23</v>
      </c>
      <c r="D10" s="21">
        <v>32</v>
      </c>
      <c r="E10" s="20">
        <v>18</v>
      </c>
      <c r="F10" s="21">
        <v>25</v>
      </c>
      <c r="G10" s="22">
        <v>10</v>
      </c>
      <c r="H10" s="23">
        <v>14</v>
      </c>
      <c r="I10" s="20"/>
      <c r="J10" s="21"/>
      <c r="K10" s="20"/>
      <c r="L10" s="21"/>
      <c r="M10" s="24">
        <v>50</v>
      </c>
      <c r="N10" s="25">
        <v>70</v>
      </c>
    </row>
    <row r="11" spans="1:14" ht="15.75" thickBot="1" x14ac:dyDescent="0.3">
      <c r="A11" s="57" t="s">
        <v>13</v>
      </c>
      <c r="B11" s="58"/>
      <c r="C11" s="26">
        <f>C10*$L$2</f>
        <v>230</v>
      </c>
      <c r="D11" s="27">
        <f t="shared" ref="D11:H11" si="1">D10*$L$2</f>
        <v>320</v>
      </c>
      <c r="E11" s="26">
        <f t="shared" si="1"/>
        <v>180</v>
      </c>
      <c r="F11" s="27">
        <f t="shared" si="1"/>
        <v>250</v>
      </c>
      <c r="G11" s="26">
        <f t="shared" si="1"/>
        <v>100</v>
      </c>
      <c r="H11" s="27">
        <f t="shared" si="1"/>
        <v>140</v>
      </c>
      <c r="I11" s="26"/>
      <c r="J11" s="27"/>
      <c r="K11" s="26"/>
      <c r="L11" s="27"/>
      <c r="M11" s="28">
        <f>C11+E11+G11</f>
        <v>510</v>
      </c>
      <c r="N11" s="29">
        <f>D11+F11+H11</f>
        <v>710</v>
      </c>
    </row>
    <row r="12" spans="1:14" x14ac:dyDescent="0.25">
      <c r="A12" s="55" t="s">
        <v>19</v>
      </c>
      <c r="B12" s="56"/>
      <c r="C12" s="20">
        <v>32</v>
      </c>
      <c r="D12" s="21">
        <v>41</v>
      </c>
      <c r="E12" s="20">
        <v>25</v>
      </c>
      <c r="F12" s="21">
        <v>32</v>
      </c>
      <c r="G12" s="22">
        <v>14</v>
      </c>
      <c r="H12" s="23">
        <v>18</v>
      </c>
      <c r="I12" s="20"/>
      <c r="J12" s="21"/>
      <c r="K12" s="20"/>
      <c r="L12" s="21"/>
      <c r="M12" s="24">
        <v>70</v>
      </c>
      <c r="N12" s="25">
        <v>90</v>
      </c>
    </row>
    <row r="13" spans="1:14" ht="15.75" thickBot="1" x14ac:dyDescent="0.3">
      <c r="A13" s="57" t="s">
        <v>13</v>
      </c>
      <c r="B13" s="58"/>
      <c r="C13" s="26">
        <f>C12*$L$2</f>
        <v>320</v>
      </c>
      <c r="D13" s="27">
        <f t="shared" ref="D13:H13" si="2">D12*$L$2</f>
        <v>410</v>
      </c>
      <c r="E13" s="26">
        <f t="shared" si="2"/>
        <v>250</v>
      </c>
      <c r="F13" s="27">
        <f t="shared" si="2"/>
        <v>320</v>
      </c>
      <c r="G13" s="26">
        <f t="shared" si="2"/>
        <v>140</v>
      </c>
      <c r="H13" s="27">
        <f t="shared" si="2"/>
        <v>180</v>
      </c>
      <c r="I13" s="26"/>
      <c r="J13" s="27"/>
      <c r="K13" s="26"/>
      <c r="L13" s="27"/>
      <c r="M13" s="28">
        <f>C13+E13+G13</f>
        <v>710</v>
      </c>
      <c r="N13" s="29">
        <f>D13+F13+H13</f>
        <v>910</v>
      </c>
    </row>
    <row r="14" spans="1:14" ht="15.75" thickBot="1" x14ac:dyDescent="0.3">
      <c r="A14" s="30" t="s">
        <v>15</v>
      </c>
      <c r="B14" s="31"/>
      <c r="C14" s="32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4"/>
    </row>
    <row r="15" spans="1:14" x14ac:dyDescent="0.25">
      <c r="A15" s="55" t="s">
        <v>17</v>
      </c>
      <c r="B15" s="56"/>
      <c r="C15" s="20">
        <v>28</v>
      </c>
      <c r="D15" s="21">
        <v>35</v>
      </c>
      <c r="E15" s="20">
        <v>24</v>
      </c>
      <c r="F15" s="21">
        <v>30</v>
      </c>
      <c r="G15" s="20">
        <v>16</v>
      </c>
      <c r="H15" s="21">
        <v>20</v>
      </c>
      <c r="I15" s="22">
        <v>12</v>
      </c>
      <c r="J15" s="23">
        <v>15</v>
      </c>
      <c r="K15" s="20"/>
      <c r="L15" s="21"/>
      <c r="M15" s="24">
        <v>80</v>
      </c>
      <c r="N15" s="25">
        <v>100</v>
      </c>
    </row>
    <row r="16" spans="1:14" ht="15.75" thickBot="1" x14ac:dyDescent="0.3">
      <c r="A16" s="57" t="s">
        <v>13</v>
      </c>
      <c r="B16" s="58"/>
      <c r="C16" s="26">
        <f>C15*$L$2</f>
        <v>280</v>
      </c>
      <c r="D16" s="27">
        <f t="shared" ref="D16:J16" si="3">D15*$L$2</f>
        <v>350</v>
      </c>
      <c r="E16" s="26">
        <f t="shared" si="3"/>
        <v>240</v>
      </c>
      <c r="F16" s="27">
        <f t="shared" si="3"/>
        <v>300</v>
      </c>
      <c r="G16" s="26">
        <f t="shared" si="3"/>
        <v>160</v>
      </c>
      <c r="H16" s="27">
        <f t="shared" si="3"/>
        <v>200</v>
      </c>
      <c r="I16" s="35">
        <f t="shared" si="3"/>
        <v>120</v>
      </c>
      <c r="J16" s="36">
        <f t="shared" si="3"/>
        <v>150</v>
      </c>
      <c r="K16" s="26"/>
      <c r="L16" s="27"/>
      <c r="M16" s="28">
        <f>C16+E16+G16+I16</f>
        <v>800</v>
      </c>
      <c r="N16" s="29">
        <f>D16+F16+H16+J16</f>
        <v>1000</v>
      </c>
    </row>
    <row r="17" spans="1:14" x14ac:dyDescent="0.25">
      <c r="A17" s="55" t="s">
        <v>18</v>
      </c>
      <c r="B17" s="56"/>
      <c r="C17" s="20">
        <v>35</v>
      </c>
      <c r="D17" s="21">
        <v>42</v>
      </c>
      <c r="E17" s="20">
        <v>30</v>
      </c>
      <c r="F17" s="21">
        <v>36</v>
      </c>
      <c r="G17" s="20">
        <v>20</v>
      </c>
      <c r="H17" s="21">
        <v>24</v>
      </c>
      <c r="I17" s="22">
        <v>15</v>
      </c>
      <c r="J17" s="23">
        <v>18</v>
      </c>
      <c r="K17" s="20"/>
      <c r="L17" s="21"/>
      <c r="M17" s="24">
        <v>100</v>
      </c>
      <c r="N17" s="25">
        <v>120</v>
      </c>
    </row>
    <row r="18" spans="1:14" ht="15.75" thickBot="1" x14ac:dyDescent="0.3">
      <c r="A18" s="57" t="s">
        <v>13</v>
      </c>
      <c r="B18" s="58"/>
      <c r="C18" s="26">
        <f>C17*$L$2</f>
        <v>350</v>
      </c>
      <c r="D18" s="27">
        <f t="shared" ref="D18:J18" si="4">D17*$L$2</f>
        <v>420</v>
      </c>
      <c r="E18" s="26">
        <f t="shared" si="4"/>
        <v>300</v>
      </c>
      <c r="F18" s="27">
        <f t="shared" si="4"/>
        <v>360</v>
      </c>
      <c r="G18" s="26">
        <f t="shared" si="4"/>
        <v>200</v>
      </c>
      <c r="H18" s="27">
        <f t="shared" si="4"/>
        <v>240</v>
      </c>
      <c r="I18" s="35">
        <f t="shared" si="4"/>
        <v>150</v>
      </c>
      <c r="J18" s="36">
        <f t="shared" si="4"/>
        <v>180</v>
      </c>
      <c r="K18" s="26"/>
      <c r="L18" s="27"/>
      <c r="M18" s="28">
        <f>C18+E18+G18+I18</f>
        <v>1000</v>
      </c>
      <c r="N18" s="29">
        <f>D18+F18+H18+J18</f>
        <v>1200</v>
      </c>
    </row>
    <row r="19" spans="1:14" ht="15.75" thickBot="1" x14ac:dyDescent="0.3">
      <c r="A19" s="30" t="s">
        <v>16</v>
      </c>
      <c r="B19" s="31"/>
      <c r="C19" s="32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4"/>
    </row>
    <row r="20" spans="1:14" x14ac:dyDescent="0.25">
      <c r="A20" s="55" t="s">
        <v>28</v>
      </c>
      <c r="B20" s="56"/>
      <c r="C20" s="20">
        <v>33</v>
      </c>
      <c r="D20" s="21">
        <v>39</v>
      </c>
      <c r="E20" s="20">
        <v>28</v>
      </c>
      <c r="F20" s="21">
        <v>33</v>
      </c>
      <c r="G20" s="20">
        <v>17</v>
      </c>
      <c r="H20" s="21">
        <v>20</v>
      </c>
      <c r="I20" s="20">
        <v>22</v>
      </c>
      <c r="J20" s="21">
        <v>26</v>
      </c>
      <c r="K20" s="22">
        <v>11</v>
      </c>
      <c r="L20" s="23">
        <v>13</v>
      </c>
      <c r="M20" s="24">
        <v>110</v>
      </c>
      <c r="N20" s="25">
        <v>130</v>
      </c>
    </row>
    <row r="21" spans="1:14" ht="15.75" thickBot="1" x14ac:dyDescent="0.3">
      <c r="A21" s="57" t="s">
        <v>13</v>
      </c>
      <c r="B21" s="58"/>
      <c r="C21" s="26">
        <f>C20*$L$2</f>
        <v>330</v>
      </c>
      <c r="D21" s="27">
        <f t="shared" ref="D21:L21" si="5">D20*$L$2</f>
        <v>390</v>
      </c>
      <c r="E21" s="26">
        <f t="shared" si="5"/>
        <v>280</v>
      </c>
      <c r="F21" s="27">
        <f t="shared" si="5"/>
        <v>330</v>
      </c>
      <c r="G21" s="26">
        <f t="shared" si="5"/>
        <v>170</v>
      </c>
      <c r="H21" s="27">
        <f t="shared" si="5"/>
        <v>200</v>
      </c>
      <c r="I21" s="26">
        <f t="shared" si="5"/>
        <v>220</v>
      </c>
      <c r="J21" s="27">
        <f t="shared" si="5"/>
        <v>260</v>
      </c>
      <c r="K21" s="35">
        <f t="shared" si="5"/>
        <v>110</v>
      </c>
      <c r="L21" s="36">
        <f t="shared" si="5"/>
        <v>130</v>
      </c>
      <c r="M21" s="28">
        <f>C21+E21+G21+I21+K21</f>
        <v>1110</v>
      </c>
      <c r="N21" s="29">
        <f>D21+F21+H21+J21+L21</f>
        <v>1310</v>
      </c>
    </row>
    <row r="22" spans="1:14" x14ac:dyDescent="0.25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</row>
    <row r="23" spans="1:14" ht="15.75" x14ac:dyDescent="0.25">
      <c r="A23" s="38" t="s">
        <v>25</v>
      </c>
      <c r="B23" s="39"/>
      <c r="C23" s="40" t="s">
        <v>31</v>
      </c>
      <c r="D23" s="41" t="s">
        <v>37</v>
      </c>
      <c r="E23" s="41"/>
      <c r="F23" s="41"/>
      <c r="G23" s="41"/>
    </row>
    <row r="24" spans="1:14" ht="15.75" x14ac:dyDescent="0.25">
      <c r="A24" s="42" t="s">
        <v>26</v>
      </c>
      <c r="B24" s="41"/>
      <c r="C24" s="40" t="s">
        <v>32</v>
      </c>
      <c r="D24" s="41" t="s">
        <v>24</v>
      </c>
      <c r="E24" s="41"/>
      <c r="F24" s="41"/>
      <c r="G24" s="41"/>
    </row>
    <row r="25" spans="1:14" ht="15.75" x14ac:dyDescent="0.25">
      <c r="A25" s="41"/>
      <c r="B25" s="41"/>
      <c r="C25" s="40" t="s">
        <v>23</v>
      </c>
      <c r="D25" s="41" t="s">
        <v>27</v>
      </c>
      <c r="E25" s="41"/>
      <c r="F25" s="41"/>
      <c r="G25" s="41"/>
    </row>
    <row r="26" spans="1:14" ht="15.75" x14ac:dyDescent="0.25">
      <c r="A26" s="112" t="s">
        <v>30</v>
      </c>
      <c r="B26" s="39"/>
      <c r="C26" s="40" t="s">
        <v>33</v>
      </c>
      <c r="D26" s="41" t="s">
        <v>38</v>
      </c>
      <c r="E26" s="41"/>
      <c r="F26" s="41"/>
      <c r="G26" s="41"/>
    </row>
    <row r="27" spans="1:14" ht="15.75" x14ac:dyDescent="0.25">
      <c r="A27" s="42" t="s">
        <v>26</v>
      </c>
      <c r="B27" s="41"/>
      <c r="C27" s="40" t="s">
        <v>34</v>
      </c>
      <c r="D27" s="41" t="s">
        <v>46</v>
      </c>
      <c r="E27" s="41"/>
      <c r="F27" s="41"/>
      <c r="G27" s="41"/>
    </row>
    <row r="28" spans="1:14" ht="15.75" x14ac:dyDescent="0.25">
      <c r="A28" s="41"/>
      <c r="B28" s="41"/>
      <c r="C28" s="40" t="s">
        <v>35</v>
      </c>
      <c r="D28" s="41" t="s">
        <v>47</v>
      </c>
      <c r="E28" s="41"/>
      <c r="F28" s="41"/>
      <c r="G28" s="41"/>
    </row>
    <row r="29" spans="1:14" ht="15.75" x14ac:dyDescent="0.25">
      <c r="A29" s="41" t="s">
        <v>29</v>
      </c>
    </row>
    <row r="30" spans="1:14" ht="15.75" x14ac:dyDescent="0.25">
      <c r="A30" s="41" t="s">
        <v>39</v>
      </c>
    </row>
    <row r="32" spans="1:14" ht="18.75" x14ac:dyDescent="0.3">
      <c r="A32" s="43" t="s">
        <v>40</v>
      </c>
      <c r="B32" s="44">
        <v>80</v>
      </c>
      <c r="C32" s="5" t="s">
        <v>41</v>
      </c>
      <c r="D32" s="45">
        <v>90</v>
      </c>
      <c r="E32" s="5" t="s">
        <v>42</v>
      </c>
      <c r="F32" s="46">
        <f>B32*D32/100</f>
        <v>72</v>
      </c>
      <c r="G32" s="5" t="s">
        <v>43</v>
      </c>
      <c r="H32" s="46">
        <f>L2</f>
        <v>10</v>
      </c>
      <c r="I32" s="5" t="s">
        <v>44</v>
      </c>
      <c r="J32" s="5"/>
      <c r="K32" s="47">
        <f>F32*H32</f>
        <v>720</v>
      </c>
      <c r="L32" s="48" t="s">
        <v>45</v>
      </c>
      <c r="M32" s="48"/>
    </row>
    <row r="36" spans="1:19" ht="15.75" thickBot="1" x14ac:dyDescent="0.3"/>
    <row r="37" spans="1:19" ht="18.75" thickBot="1" x14ac:dyDescent="0.3">
      <c r="A37" s="80" t="s">
        <v>58</v>
      </c>
      <c r="B37" s="81"/>
      <c r="C37" s="81"/>
      <c r="D37" s="81"/>
      <c r="E37" s="82"/>
      <c r="F37" s="83"/>
      <c r="G37" s="81"/>
      <c r="H37" s="81"/>
      <c r="I37" s="81"/>
      <c r="J37" s="81"/>
      <c r="K37" s="81"/>
      <c r="L37" s="81"/>
      <c r="M37" s="81"/>
      <c r="N37" s="81"/>
      <c r="O37" s="81"/>
      <c r="P37" s="84"/>
      <c r="Q37"/>
      <c r="R37"/>
      <c r="S37"/>
    </row>
    <row r="38" spans="1:19" ht="18.75" thickBot="1" x14ac:dyDescent="0.3">
      <c r="A38" s="104" t="s">
        <v>48</v>
      </c>
      <c r="B38" s="105"/>
      <c r="C38" s="106" t="s">
        <v>49</v>
      </c>
      <c r="D38" s="106" t="s">
        <v>50</v>
      </c>
      <c r="E38" s="106" t="s">
        <v>61</v>
      </c>
      <c r="F38" s="106" t="s">
        <v>61</v>
      </c>
      <c r="G38" s="107" t="s">
        <v>62</v>
      </c>
      <c r="H38" s="100" t="s">
        <v>63</v>
      </c>
      <c r="I38" s="93" t="s">
        <v>66</v>
      </c>
      <c r="J38" s="94"/>
      <c r="K38" s="94"/>
      <c r="L38" s="94"/>
      <c r="M38" s="94"/>
      <c r="N38" s="94"/>
      <c r="O38" s="94"/>
      <c r="P38" s="92"/>
      <c r="Q38"/>
      <c r="R38"/>
      <c r="S38"/>
    </row>
    <row r="39" spans="1:19" ht="48" customHeight="1" thickBot="1" x14ac:dyDescent="0.3">
      <c r="A39" s="78"/>
      <c r="B39" s="79"/>
      <c r="C39" s="91"/>
      <c r="D39" s="91"/>
      <c r="E39" s="91" t="s">
        <v>59</v>
      </c>
      <c r="F39" s="91" t="s">
        <v>59</v>
      </c>
      <c r="G39" s="99" t="s">
        <v>60</v>
      </c>
      <c r="H39" s="101"/>
      <c r="I39" s="95">
        <v>30</v>
      </c>
      <c r="J39" s="96">
        <v>50</v>
      </c>
      <c r="K39" s="96">
        <v>70</v>
      </c>
      <c r="L39" s="96">
        <v>80</v>
      </c>
      <c r="M39" s="96">
        <v>90</v>
      </c>
      <c r="N39" s="96">
        <v>100</v>
      </c>
      <c r="O39" s="96">
        <v>110</v>
      </c>
      <c r="P39" s="96">
        <v>130</v>
      </c>
      <c r="Q39" s="97" t="s">
        <v>64</v>
      </c>
      <c r="R39" s="97"/>
      <c r="S39" s="98"/>
    </row>
    <row r="40" spans="1:19" ht="18" x14ac:dyDescent="0.25">
      <c r="A40" s="66"/>
      <c r="B40" s="67"/>
      <c r="C40" s="68" t="s">
        <v>51</v>
      </c>
      <c r="D40" s="69" t="s">
        <v>51</v>
      </c>
      <c r="E40" s="68" t="s">
        <v>51</v>
      </c>
      <c r="F40" s="69" t="s">
        <v>52</v>
      </c>
      <c r="G40" s="68" t="s">
        <v>52</v>
      </c>
      <c r="H40" s="88" t="s">
        <v>53</v>
      </c>
      <c r="I40" s="68" t="s">
        <v>65</v>
      </c>
      <c r="J40" s="68" t="s">
        <v>65</v>
      </c>
      <c r="K40" s="68" t="s">
        <v>65</v>
      </c>
      <c r="L40" s="68" t="s">
        <v>65</v>
      </c>
      <c r="M40" s="68" t="s">
        <v>65</v>
      </c>
      <c r="N40" s="68" t="s">
        <v>65</v>
      </c>
      <c r="O40" s="68" t="s">
        <v>65</v>
      </c>
      <c r="P40" s="77" t="s">
        <v>65</v>
      </c>
      <c r="Q40"/>
      <c r="R40"/>
      <c r="S40"/>
    </row>
    <row r="41" spans="1:19" ht="18" x14ac:dyDescent="0.25">
      <c r="A41" s="70" t="s">
        <v>54</v>
      </c>
      <c r="B41" s="71"/>
      <c r="C41" s="72">
        <v>10.6</v>
      </c>
      <c r="D41" s="71">
        <v>11.7</v>
      </c>
      <c r="E41" s="72">
        <f>AVERAGE(C41:D41)</f>
        <v>11.149999999999999</v>
      </c>
      <c r="F41" s="71">
        <f>SUM(E41/0.6)</f>
        <v>18.583333333333332</v>
      </c>
      <c r="G41" s="72">
        <v>10.5</v>
      </c>
      <c r="H41" s="89">
        <f>SUM(F41:G41)</f>
        <v>29.083333333333332</v>
      </c>
      <c r="I41" s="85">
        <f>SUM($M$8/H41)</f>
        <v>10.315186246418339</v>
      </c>
      <c r="J41" s="85">
        <f>SUM($N$8/H41)</f>
        <v>17.191977077363898</v>
      </c>
      <c r="K41" s="85">
        <f>SUM($N$11/$H41)</f>
        <v>24.412607449856736</v>
      </c>
      <c r="L41" s="85">
        <f>SUM($M$16/$H41)</f>
        <v>27.507163323782237</v>
      </c>
      <c r="M41" s="85">
        <f>SUM($N$13/$H41)</f>
        <v>31.289398280802292</v>
      </c>
      <c r="N41" s="85">
        <f>SUM($N$16/$H41)</f>
        <v>34.383954154727796</v>
      </c>
      <c r="O41" s="85">
        <f>SUM($M$21/$H41)</f>
        <v>38.166189111747855</v>
      </c>
      <c r="P41" s="76">
        <f>SUM($N$21/$H41)</f>
        <v>45.042979942693414</v>
      </c>
      <c r="Q41"/>
      <c r="R41"/>
      <c r="S41"/>
    </row>
    <row r="42" spans="1:19" ht="18" x14ac:dyDescent="0.25">
      <c r="A42" s="73" t="s">
        <v>55</v>
      </c>
      <c r="B42" s="74"/>
      <c r="C42" s="75">
        <v>11.7</v>
      </c>
      <c r="D42" s="74">
        <v>13</v>
      </c>
      <c r="E42" s="75">
        <f>AVERAGE(C42:D42)</f>
        <v>12.35</v>
      </c>
      <c r="F42" s="74">
        <f>E42/0.75</f>
        <v>16.466666666666665</v>
      </c>
      <c r="G42" s="75">
        <v>10.5</v>
      </c>
      <c r="H42" s="90">
        <f>SUM(F42:G42)</f>
        <v>26.966666666666665</v>
      </c>
      <c r="I42" s="85">
        <f>SUM($M$8/H42)</f>
        <v>11.124845488257108</v>
      </c>
      <c r="J42" s="85">
        <f t="shared" ref="J42:J43" si="6">SUM($N$8/H42)</f>
        <v>18.54140914709518</v>
      </c>
      <c r="K42" s="85">
        <f t="shared" ref="K42:K43" si="7">SUM($N$11/$H42)</f>
        <v>26.328800988875155</v>
      </c>
      <c r="L42" s="85">
        <f t="shared" ref="L42" si="8">SUM($M$16/$H42)</f>
        <v>29.666254635352288</v>
      </c>
      <c r="M42" s="85">
        <f t="shared" ref="M42:M43" si="9">SUM($N$13/$H42)</f>
        <v>33.745364647713231</v>
      </c>
      <c r="N42" s="85">
        <f t="shared" ref="N42:N43" si="10">SUM($N$16/$H42)</f>
        <v>37.082818294190361</v>
      </c>
      <c r="O42" s="85">
        <f t="shared" ref="O42:O43" si="11">SUM($M$21/$H42)</f>
        <v>41.161928306551303</v>
      </c>
      <c r="P42" s="76">
        <f>SUM($N$21/$H42)</f>
        <v>48.578491965389375</v>
      </c>
      <c r="Q42"/>
      <c r="R42"/>
      <c r="S42"/>
    </row>
    <row r="43" spans="1:19" ht="18.75" thickBot="1" x14ac:dyDescent="0.3">
      <c r="A43" s="108" t="s">
        <v>56</v>
      </c>
      <c r="B43" s="109"/>
      <c r="C43" s="110">
        <v>6.23</v>
      </c>
      <c r="D43" s="109">
        <v>7.07</v>
      </c>
      <c r="E43" s="110">
        <f>AVERAGE(C43:D43)</f>
        <v>6.65</v>
      </c>
      <c r="F43" s="109">
        <v>6.65</v>
      </c>
      <c r="G43" s="110">
        <v>5.5</v>
      </c>
      <c r="H43" s="111">
        <f>SUM(F43:G43)</f>
        <v>12.15</v>
      </c>
      <c r="I43" s="86">
        <f>SUM($M$8/H43)</f>
        <v>24.691358024691358</v>
      </c>
      <c r="J43" s="86">
        <f t="shared" si="6"/>
        <v>41.152263374485592</v>
      </c>
      <c r="K43" s="86">
        <f t="shared" si="7"/>
        <v>58.436213991769549</v>
      </c>
      <c r="L43" s="86">
        <f>SUM($M$16/$H43)</f>
        <v>65.843621399176953</v>
      </c>
      <c r="M43" s="86">
        <f t="shared" si="9"/>
        <v>74.89711934156378</v>
      </c>
      <c r="N43" s="86">
        <f t="shared" si="10"/>
        <v>82.304526748971185</v>
      </c>
      <c r="O43" s="86">
        <f t="shared" si="11"/>
        <v>91.358024691358025</v>
      </c>
      <c r="P43" s="87">
        <f>SUM($N$21/$H43)</f>
        <v>107.81893004115226</v>
      </c>
      <c r="Q43"/>
      <c r="R43"/>
      <c r="S43"/>
    </row>
    <row r="44" spans="1:19" ht="18" x14ac:dyDescent="0.25">
      <c r="A44" s="102" t="s">
        <v>57</v>
      </c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/>
      <c r="R44"/>
      <c r="S44"/>
    </row>
  </sheetData>
  <mergeCells count="31">
    <mergeCell ref="G38:G39"/>
    <mergeCell ref="H38:H39"/>
    <mergeCell ref="I38:P38"/>
    <mergeCell ref="Q39:S39"/>
    <mergeCell ref="A44:P44"/>
    <mergeCell ref="A38:B39"/>
    <mergeCell ref="C38:C39"/>
    <mergeCell ref="D38:D39"/>
    <mergeCell ref="E38:E39"/>
    <mergeCell ref="F38:F39"/>
    <mergeCell ref="A21:B21"/>
    <mergeCell ref="A10:B10"/>
    <mergeCell ref="A11:B11"/>
    <mergeCell ref="A12:B12"/>
    <mergeCell ref="A13:B13"/>
    <mergeCell ref="A15:B15"/>
    <mergeCell ref="A16:B16"/>
    <mergeCell ref="A2:G2"/>
    <mergeCell ref="C3:N3"/>
    <mergeCell ref="A17:B17"/>
    <mergeCell ref="A18:B18"/>
    <mergeCell ref="A20:B20"/>
    <mergeCell ref="M4:N4"/>
    <mergeCell ref="G4:H4"/>
    <mergeCell ref="I4:J4"/>
    <mergeCell ref="K4:L4"/>
    <mergeCell ref="A7:B7"/>
    <mergeCell ref="A8:B8"/>
    <mergeCell ref="A4:A5"/>
    <mergeCell ref="C4:D4"/>
    <mergeCell ref="E4:F4"/>
  </mergeCells>
  <pageMargins left="0.70866141732283472" right="0.70866141732283472" top="0.74803149606299213" bottom="0.74803149606299213" header="0.31496062992125984" footer="0.31496062992125984"/>
  <pageSetup paperSize="9" scale="61" orientation="landscape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sqref="A1:XFD1048576"/>
    </sheetView>
  </sheetViews>
  <sheetFormatPr baseColWidth="10" defaultColWidth="11.42578125" defaultRowHeight="18" x14ac:dyDescent="0.25"/>
  <cols>
    <col min="1" max="1" width="36.7109375" style="116" customWidth="1"/>
    <col min="2" max="2" width="14" style="116" customWidth="1"/>
    <col min="3" max="3" width="11.42578125" style="165"/>
    <col min="4" max="6" width="11.42578125" style="116"/>
    <col min="7" max="7" width="35.85546875" style="116" customWidth="1"/>
    <col min="8" max="8" width="11.42578125" style="116"/>
    <col min="9" max="9" width="17.5703125" style="116" customWidth="1"/>
    <col min="10" max="16384" width="11.42578125" style="116"/>
  </cols>
  <sheetData>
    <row r="1" spans="1:7" ht="24" thickBot="1" x14ac:dyDescent="0.4">
      <c r="A1" s="113" t="s">
        <v>67</v>
      </c>
      <c r="B1" s="114"/>
      <c r="C1" s="114"/>
      <c r="D1" s="114"/>
      <c r="E1" s="114"/>
      <c r="F1" s="114"/>
      <c r="G1" s="115"/>
    </row>
    <row r="2" spans="1:7" x14ac:dyDescent="0.25">
      <c r="A2" s="117" t="s">
        <v>68</v>
      </c>
      <c r="B2" s="118" t="s">
        <v>69</v>
      </c>
      <c r="C2" s="119" t="s">
        <v>70</v>
      </c>
      <c r="D2" s="118" t="s">
        <v>71</v>
      </c>
      <c r="E2" s="120" t="s">
        <v>72</v>
      </c>
      <c r="F2" s="121"/>
      <c r="G2" s="122" t="s">
        <v>9</v>
      </c>
    </row>
    <row r="3" spans="1:7" ht="18.75" x14ac:dyDescent="0.3">
      <c r="A3" s="123" t="s">
        <v>73</v>
      </c>
      <c r="B3" s="124"/>
      <c r="C3" s="125"/>
      <c r="D3" s="126"/>
      <c r="E3" s="125"/>
      <c r="F3" s="127">
        <f>SUM(E4:E7)</f>
        <v>127.375</v>
      </c>
      <c r="G3" s="128" t="s">
        <v>74</v>
      </c>
    </row>
    <row r="4" spans="1:7" x14ac:dyDescent="0.25">
      <c r="A4" s="129" t="s">
        <v>75</v>
      </c>
      <c r="B4" s="64" t="s">
        <v>76</v>
      </c>
      <c r="C4" s="130">
        <v>0.25</v>
      </c>
      <c r="D4" s="63">
        <f>42+15.5</f>
        <v>57.5</v>
      </c>
      <c r="E4" s="65">
        <f>+C4*D4</f>
        <v>14.375</v>
      </c>
      <c r="F4" s="131">
        <f>SUM(F3/16)</f>
        <v>7.9609375</v>
      </c>
      <c r="G4" s="132" t="s">
        <v>77</v>
      </c>
    </row>
    <row r="5" spans="1:7" x14ac:dyDescent="0.25">
      <c r="A5" s="133" t="s">
        <v>78</v>
      </c>
      <c r="B5" s="64" t="s">
        <v>79</v>
      </c>
      <c r="C5" s="130">
        <v>1</v>
      </c>
      <c r="D5" s="63">
        <v>30</v>
      </c>
      <c r="E5" s="65">
        <f>+C5*D5</f>
        <v>30</v>
      </c>
      <c r="F5" s="131">
        <f>SUM(F3/12)</f>
        <v>10.614583333333334</v>
      </c>
      <c r="G5" s="132" t="s">
        <v>80</v>
      </c>
    </row>
    <row r="6" spans="1:7" x14ac:dyDescent="0.25">
      <c r="A6" s="133" t="s">
        <v>81</v>
      </c>
      <c r="B6" s="64" t="s">
        <v>76</v>
      </c>
      <c r="C6" s="130">
        <v>1</v>
      </c>
      <c r="D6" s="63">
        <v>55</v>
      </c>
      <c r="E6" s="65">
        <f>+C6*D6</f>
        <v>55</v>
      </c>
      <c r="F6" s="134"/>
      <c r="G6" s="132" t="s">
        <v>82</v>
      </c>
    </row>
    <row r="7" spans="1:7" x14ac:dyDescent="0.25">
      <c r="A7" s="135" t="s">
        <v>83</v>
      </c>
      <c r="B7" s="136" t="s">
        <v>76</v>
      </c>
      <c r="C7" s="137">
        <v>1</v>
      </c>
      <c r="D7" s="138">
        <v>28</v>
      </c>
      <c r="E7" s="139">
        <f>+C7*D7</f>
        <v>28</v>
      </c>
      <c r="F7" s="140"/>
      <c r="G7" s="141"/>
    </row>
    <row r="8" spans="1:7" x14ac:dyDescent="0.25">
      <c r="A8" s="129"/>
      <c r="B8" s="64"/>
      <c r="C8" s="130"/>
      <c r="D8" s="63"/>
      <c r="E8" s="65"/>
      <c r="F8" s="134"/>
      <c r="G8" s="132"/>
    </row>
    <row r="9" spans="1:7" ht="18.75" x14ac:dyDescent="0.3">
      <c r="A9" s="123" t="s">
        <v>73</v>
      </c>
      <c r="B9" s="124"/>
      <c r="C9" s="125"/>
      <c r="D9" s="126"/>
      <c r="E9" s="125"/>
      <c r="F9" s="127">
        <f>SUM(E10:E13)</f>
        <v>123.4</v>
      </c>
      <c r="G9" s="128" t="s">
        <v>74</v>
      </c>
    </row>
    <row r="10" spans="1:7" x14ac:dyDescent="0.25">
      <c r="A10" s="129" t="s">
        <v>84</v>
      </c>
      <c r="B10" s="64" t="s">
        <v>76</v>
      </c>
      <c r="C10" s="130">
        <v>0.2</v>
      </c>
      <c r="D10" s="63">
        <v>52</v>
      </c>
      <c r="E10" s="65">
        <f>+C10*D10</f>
        <v>10.4</v>
      </c>
      <c r="F10" s="131">
        <f>SUM(F9/16)</f>
        <v>7.7125000000000004</v>
      </c>
      <c r="G10" s="132" t="s">
        <v>77</v>
      </c>
    </row>
    <row r="11" spans="1:7" x14ac:dyDescent="0.25">
      <c r="A11" s="133" t="s">
        <v>78</v>
      </c>
      <c r="B11" s="64" t="s">
        <v>79</v>
      </c>
      <c r="C11" s="130">
        <v>1</v>
      </c>
      <c r="D11" s="63">
        <v>30</v>
      </c>
      <c r="E11" s="65">
        <f>+C11*D11</f>
        <v>30</v>
      </c>
      <c r="F11" s="131">
        <f>SUM(F9/12)</f>
        <v>10.283333333333333</v>
      </c>
      <c r="G11" s="132" t="s">
        <v>80</v>
      </c>
    </row>
    <row r="12" spans="1:7" x14ac:dyDescent="0.25">
      <c r="A12" s="133" t="s">
        <v>81</v>
      </c>
      <c r="B12" s="64" t="s">
        <v>76</v>
      </c>
      <c r="C12" s="130">
        <v>1</v>
      </c>
      <c r="D12" s="63">
        <v>55</v>
      </c>
      <c r="E12" s="65">
        <f>+C12*D12</f>
        <v>55</v>
      </c>
      <c r="F12" s="134"/>
      <c r="G12" s="132" t="s">
        <v>82</v>
      </c>
    </row>
    <row r="13" spans="1:7" ht="18.75" thickBot="1" x14ac:dyDescent="0.3">
      <c r="A13" s="142" t="s">
        <v>83</v>
      </c>
      <c r="B13" s="143" t="s">
        <v>76</v>
      </c>
      <c r="C13" s="144">
        <v>1</v>
      </c>
      <c r="D13" s="145">
        <v>28</v>
      </c>
      <c r="E13" s="146">
        <f>+C13*D13</f>
        <v>28</v>
      </c>
      <c r="F13" s="147"/>
      <c r="G13" s="148"/>
    </row>
    <row r="14" spans="1:7" ht="23.25" x14ac:dyDescent="0.35">
      <c r="A14" s="113" t="s">
        <v>67</v>
      </c>
      <c r="B14" s="114"/>
      <c r="C14" s="114"/>
      <c r="D14" s="114"/>
      <c r="E14" s="114"/>
      <c r="F14" s="114"/>
      <c r="G14" s="115"/>
    </row>
    <row r="15" spans="1:7" x14ac:dyDescent="0.25">
      <c r="A15" s="129"/>
      <c r="B15" s="64"/>
      <c r="C15" s="130"/>
      <c r="D15" s="63"/>
      <c r="E15" s="65"/>
      <c r="F15" s="134"/>
      <c r="G15" s="132"/>
    </row>
    <row r="16" spans="1:7" ht="18.75" x14ac:dyDescent="0.3">
      <c r="A16" s="149" t="s">
        <v>85</v>
      </c>
      <c r="B16" s="150"/>
      <c r="C16" s="151"/>
      <c r="D16" s="152"/>
      <c r="E16" s="151"/>
      <c r="F16" s="153">
        <f>SUM(E17:E19)</f>
        <v>28.5</v>
      </c>
      <c r="G16" s="154" t="s">
        <v>86</v>
      </c>
    </row>
    <row r="17" spans="1:7" x14ac:dyDescent="0.25">
      <c r="A17" s="129" t="s">
        <v>87</v>
      </c>
      <c r="B17" s="64" t="s">
        <v>88</v>
      </c>
      <c r="C17" s="130">
        <v>1</v>
      </c>
      <c r="D17" s="63">
        <v>11</v>
      </c>
      <c r="E17" s="65">
        <f>SUM(C17*D17)</f>
        <v>11</v>
      </c>
      <c r="F17" s="134">
        <f>SUM(F16/5)</f>
        <v>5.7</v>
      </c>
      <c r="G17" s="132" t="s">
        <v>77</v>
      </c>
    </row>
    <row r="18" spans="1:7" x14ac:dyDescent="0.25">
      <c r="A18" s="129" t="s">
        <v>89</v>
      </c>
      <c r="B18" s="64" t="s">
        <v>76</v>
      </c>
      <c r="C18" s="130">
        <v>0.25</v>
      </c>
      <c r="D18" s="63">
        <v>42</v>
      </c>
      <c r="E18" s="65">
        <f>+C18*D18</f>
        <v>10.5</v>
      </c>
      <c r="F18" s="134"/>
      <c r="G18" s="132"/>
    </row>
    <row r="19" spans="1:7" x14ac:dyDescent="0.25">
      <c r="A19" s="135" t="s">
        <v>83</v>
      </c>
      <c r="B19" s="136" t="s">
        <v>76</v>
      </c>
      <c r="C19" s="137">
        <v>0.25</v>
      </c>
      <c r="D19" s="138">
        <v>28</v>
      </c>
      <c r="E19" s="139">
        <f>+C19*D19</f>
        <v>7</v>
      </c>
      <c r="F19" s="140"/>
      <c r="G19" s="141"/>
    </row>
    <row r="20" spans="1:7" ht="18.75" x14ac:dyDescent="0.3">
      <c r="A20" s="149" t="s">
        <v>85</v>
      </c>
      <c r="B20" s="150"/>
      <c r="C20" s="151"/>
      <c r="D20" s="152"/>
      <c r="E20" s="151"/>
      <c r="F20" s="153">
        <f>SUM(E21:E23)</f>
        <v>41.538461564000002</v>
      </c>
      <c r="G20" s="154" t="s">
        <v>90</v>
      </c>
    </row>
    <row r="21" spans="1:7" x14ac:dyDescent="0.25">
      <c r="A21" s="129" t="s">
        <v>91</v>
      </c>
      <c r="B21" s="64" t="s">
        <v>88</v>
      </c>
      <c r="C21" s="130">
        <v>1</v>
      </c>
      <c r="D21" s="63">
        <v>16</v>
      </c>
      <c r="E21" s="65">
        <f>SUM(C21*D21)</f>
        <v>16</v>
      </c>
      <c r="F21" s="155">
        <f>SUM(F20/8)</f>
        <v>5.1923076955000003</v>
      </c>
      <c r="G21" s="132" t="s">
        <v>77</v>
      </c>
    </row>
    <row r="22" spans="1:7" x14ac:dyDescent="0.25">
      <c r="A22" s="129" t="s">
        <v>92</v>
      </c>
      <c r="B22" s="64" t="s">
        <v>76</v>
      </c>
      <c r="C22" s="156">
        <v>0.30769230800000003</v>
      </c>
      <c r="D22" s="63">
        <v>55</v>
      </c>
      <c r="E22" s="65">
        <f>+C22*D22</f>
        <v>16.923076940000001</v>
      </c>
      <c r="F22" s="134"/>
      <c r="G22" s="132"/>
    </row>
    <row r="23" spans="1:7" x14ac:dyDescent="0.25">
      <c r="A23" s="135" t="s">
        <v>83</v>
      </c>
      <c r="B23" s="136" t="s">
        <v>76</v>
      </c>
      <c r="C23" s="157">
        <v>0.30769230800000003</v>
      </c>
      <c r="D23" s="138">
        <v>28</v>
      </c>
      <c r="E23" s="139">
        <f>+C23*D23</f>
        <v>8.6153846240000007</v>
      </c>
      <c r="F23" s="140"/>
      <c r="G23" s="141"/>
    </row>
    <row r="24" spans="1:7" ht="18.75" x14ac:dyDescent="0.3">
      <c r="A24" s="149" t="s">
        <v>85</v>
      </c>
      <c r="B24" s="150"/>
      <c r="C24" s="151"/>
      <c r="D24" s="152"/>
      <c r="E24" s="151"/>
      <c r="F24" s="153">
        <f>SUM(E25:E27)</f>
        <v>66.464516105999991</v>
      </c>
      <c r="G24" s="154" t="s">
        <v>90</v>
      </c>
    </row>
    <row r="25" spans="1:7" x14ac:dyDescent="0.25">
      <c r="A25" s="129" t="s">
        <v>93</v>
      </c>
      <c r="B25" s="64" t="s">
        <v>88</v>
      </c>
      <c r="C25" s="130">
        <v>1</v>
      </c>
      <c r="D25" s="63">
        <v>20.399999999999999</v>
      </c>
      <c r="E25" s="65">
        <f>SUM(C25*D25)</f>
        <v>20.399999999999999</v>
      </c>
      <c r="F25" s="155">
        <f>SUM(F24/12)</f>
        <v>5.5387096754999989</v>
      </c>
      <c r="G25" s="132" t="s">
        <v>77</v>
      </c>
    </row>
    <row r="26" spans="1:7" x14ac:dyDescent="0.25">
      <c r="A26" s="129" t="s">
        <v>94</v>
      </c>
      <c r="B26" s="64" t="s">
        <v>76</v>
      </c>
      <c r="C26" s="156">
        <v>0.38709677399999998</v>
      </c>
      <c r="D26" s="63">
        <v>91</v>
      </c>
      <c r="E26" s="65">
        <f>+C26*D26</f>
        <v>35.225806433999999</v>
      </c>
      <c r="F26" s="134"/>
      <c r="G26" s="132"/>
    </row>
    <row r="27" spans="1:7" x14ac:dyDescent="0.25">
      <c r="A27" s="135" t="s">
        <v>83</v>
      </c>
      <c r="B27" s="136" t="s">
        <v>76</v>
      </c>
      <c r="C27" s="157">
        <v>0.38709677399999998</v>
      </c>
      <c r="D27" s="138">
        <v>28</v>
      </c>
      <c r="E27" s="139">
        <f>+C27*D27</f>
        <v>10.838709672</v>
      </c>
      <c r="F27" s="140"/>
      <c r="G27" s="141"/>
    </row>
    <row r="28" spans="1:7" ht="18.75" x14ac:dyDescent="0.3">
      <c r="A28" s="158" t="s">
        <v>95</v>
      </c>
      <c r="B28" s="159"/>
      <c r="C28" s="160"/>
      <c r="D28" s="161"/>
      <c r="E28" s="160"/>
      <c r="F28" s="162">
        <f>SUM(E29:E31)</f>
        <v>74.136325200000002</v>
      </c>
      <c r="G28" s="163" t="s">
        <v>96</v>
      </c>
    </row>
    <row r="29" spans="1:7" x14ac:dyDescent="0.25">
      <c r="A29" s="129" t="s">
        <v>97</v>
      </c>
      <c r="B29" s="64" t="s">
        <v>76</v>
      </c>
      <c r="C29" s="156">
        <v>0.90908999999999995</v>
      </c>
      <c r="D29" s="63">
        <v>42</v>
      </c>
      <c r="E29" s="65">
        <f>+C29*D29</f>
        <v>38.181779999999996</v>
      </c>
      <c r="F29" s="134"/>
      <c r="G29" s="132"/>
    </row>
    <row r="30" spans="1:7" x14ac:dyDescent="0.25">
      <c r="A30" s="129" t="s">
        <v>98</v>
      </c>
      <c r="B30" s="64" t="s">
        <v>99</v>
      </c>
      <c r="C30" s="130">
        <v>1</v>
      </c>
      <c r="D30" s="63">
        <v>10.5</v>
      </c>
      <c r="E30" s="65">
        <f>SUM(C30*D30)</f>
        <v>10.5</v>
      </c>
      <c r="F30" s="134"/>
      <c r="G30" s="132"/>
    </row>
    <row r="31" spans="1:7" ht="18.75" thickBot="1" x14ac:dyDescent="0.3">
      <c r="A31" s="142" t="s">
        <v>100</v>
      </c>
      <c r="B31" s="143" t="s">
        <v>76</v>
      </c>
      <c r="C31" s="164">
        <v>0.90909090000000004</v>
      </c>
      <c r="D31" s="145">
        <v>28</v>
      </c>
      <c r="E31" s="146">
        <f>+C31*D31</f>
        <v>25.454545200000002</v>
      </c>
      <c r="F31" s="147"/>
      <c r="G31" s="148"/>
    </row>
  </sheetData>
  <mergeCells count="2">
    <mergeCell ref="A1:G1"/>
    <mergeCell ref="A14:G1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Herbe - fumier</vt:lpstr>
      <vt:lpstr>Coûts épandage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SCHILDKNECHT Killian</dc:creator>
  <cp:lastModifiedBy>CHEVALLEY Sylvain</cp:lastModifiedBy>
  <cp:lastPrinted>2019-07-03T11:00:25Z</cp:lastPrinted>
  <dcterms:created xsi:type="dcterms:W3CDTF">2016-07-14T06:25:14Z</dcterms:created>
  <dcterms:modified xsi:type="dcterms:W3CDTF">2019-07-03T11:59:17Z</dcterms:modified>
</cp:coreProperties>
</file>